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330" windowHeight="9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3" i="1" l="1"/>
  <c r="C22" i="1"/>
  <c r="C23" i="1" s="1"/>
  <c r="B22" i="1"/>
  <c r="D21" i="1"/>
  <c r="C21" i="1"/>
  <c r="B21" i="1"/>
  <c r="D16" i="1"/>
  <c r="C16" i="1"/>
  <c r="B16" i="1"/>
  <c r="G11" i="1"/>
  <c r="S7" i="1"/>
  <c r="P7" i="1"/>
  <c r="S6" i="1"/>
  <c r="P6" i="1"/>
  <c r="P5" i="1"/>
  <c r="P10" i="1" s="1"/>
  <c r="C11" i="1" l="1"/>
  <c r="D17" i="1"/>
  <c r="C17" i="1"/>
  <c r="B17" i="1"/>
  <c r="D22" i="1"/>
  <c r="D23" i="1" s="1"/>
</calcChain>
</file>

<file path=xl/sharedStrings.xml><?xml version="1.0" encoding="utf-8"?>
<sst xmlns="http://schemas.openxmlformats.org/spreadsheetml/2006/main" count="61" uniqueCount="55">
  <si>
    <r>
      <rPr>
        <b/>
        <sz val="20"/>
        <color indexed="12"/>
        <rFont val="宋体"/>
        <charset val="134"/>
      </rPr>
      <t xml:space="preserve">    深圳通路达科技</t>
    </r>
    <r>
      <rPr>
        <b/>
        <sz val="20"/>
        <rFont val="宋体"/>
        <charset val="134"/>
      </rPr>
      <t xml:space="preserve"> </t>
    </r>
    <r>
      <rPr>
        <b/>
        <sz val="20"/>
        <color indexed="23"/>
        <rFont val="宋体"/>
        <charset val="134"/>
      </rPr>
      <t>报价表</t>
    </r>
  </si>
  <si>
    <t>专业解决单面电路板 — 下单平台：www.tldpcb.cn</t>
  </si>
  <si>
    <t>扫微信报价</t>
  </si>
  <si>
    <t>服务电话：137 5040 7411 / 133 1805 6325</t>
  </si>
  <si>
    <t>QQ：2486332143</t>
  </si>
  <si>
    <t>报价时间：2021-12-7</t>
  </si>
  <si>
    <t>客户型号：</t>
  </si>
  <si>
    <t>订单数量：</t>
  </si>
  <si>
    <t>（PCS）</t>
  </si>
  <si>
    <t>客户名称：</t>
  </si>
  <si>
    <t>材料价格</t>
  </si>
  <si>
    <t>小批量加工费</t>
  </si>
  <si>
    <t>常规数控价格</t>
  </si>
  <si>
    <t>材料：</t>
  </si>
  <si>
    <t>CEM-3 1.0</t>
  </si>
  <si>
    <r>
      <rPr>
        <sz val="11"/>
        <color rgb="FFFF0000"/>
        <rFont val="宋体"/>
        <charset val="134"/>
        <scheme val="minor"/>
      </rPr>
      <t>厘米</t>
    </r>
    <r>
      <rPr>
        <sz val="11"/>
        <color theme="1"/>
        <rFont val="宋体"/>
        <charset val="134"/>
        <scheme val="minor"/>
      </rPr>
      <t>尺寸：</t>
    </r>
  </si>
  <si>
    <t>拼版数量：</t>
  </si>
  <si>
    <t>表面工艺</t>
  </si>
  <si>
    <t>阻焊颜色</t>
  </si>
  <si>
    <t>表面工艺：</t>
  </si>
  <si>
    <t>松香</t>
  </si>
  <si>
    <t>阻焊颜色：</t>
  </si>
  <si>
    <t>白色</t>
  </si>
  <si>
    <t>字符颜色：</t>
  </si>
  <si>
    <t>黑色</t>
  </si>
  <si>
    <t>外形</t>
  </si>
  <si>
    <t>特殊工艺</t>
  </si>
  <si>
    <t>外形：</t>
  </si>
  <si>
    <t>有内槽</t>
  </si>
  <si>
    <t>工程费：</t>
  </si>
  <si>
    <t>运费：</t>
  </si>
  <si>
    <t>特殊工艺：</t>
  </si>
  <si>
    <t>无</t>
  </si>
  <si>
    <t>小批量平方价格：</t>
  </si>
  <si>
    <t>客户订单数量报价：</t>
  </si>
  <si>
    <t>元（RMB）</t>
  </si>
  <si>
    <t>订单面积：</t>
  </si>
  <si>
    <t>㎡</t>
  </si>
  <si>
    <t>5平米内的价格需要加工程费，运费数控的都要加，具体报价按客服报价为准</t>
  </si>
  <si>
    <t>以下为不同数量报价参考</t>
  </si>
  <si>
    <t>小批量价格</t>
  </si>
  <si>
    <t>5㎡</t>
  </si>
  <si>
    <t>10㎡</t>
  </si>
  <si>
    <t>15㎡</t>
  </si>
  <si>
    <t>数量：</t>
  </si>
  <si>
    <t>金额：</t>
  </si>
  <si>
    <t>大批量价格（开模）</t>
  </si>
  <si>
    <t>30㎡</t>
  </si>
  <si>
    <t>50㎡</t>
  </si>
  <si>
    <t>100㎡</t>
  </si>
  <si>
    <t>板费：</t>
  </si>
  <si>
    <t>单价：</t>
  </si>
  <si>
    <t>注：模具费和测试架另外计算！</t>
  </si>
  <si>
    <t>以上为深圳通路达科技自动报价，有疑问请加微信或直接致电联系解决！</t>
  </si>
  <si>
    <t>所有材料样品收费60元（10片内 小于10CM X 10CM），包邮，3天交期，超过尺寸需人工客服报价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</si>
</sst>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9" formatCode="0_ "/>
    <numFmt numFmtId="180" formatCode="0.000_ "/>
    <numFmt numFmtId="181" formatCode="#,##0.0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12"/>
      <name val="宋体"/>
      <charset val="134"/>
    </font>
    <font>
      <b/>
      <sz val="20"/>
      <name val="宋体"/>
      <charset val="134"/>
    </font>
    <font>
      <b/>
      <sz val="14"/>
      <color theme="0" tint="-0.499984740745262"/>
      <name val="宋体"/>
      <charset val="134"/>
    </font>
    <font>
      <b/>
      <sz val="12"/>
      <color theme="0" tint="-0.499984740745262"/>
      <name val="宋体"/>
      <charset val="134"/>
    </font>
    <font>
      <b/>
      <sz val="14"/>
      <name val="宋体"/>
      <charset val="134"/>
    </font>
    <font>
      <b/>
      <sz val="14"/>
      <color indexed="10"/>
      <name val="宋体"/>
      <charset val="134"/>
    </font>
    <font>
      <b/>
      <sz val="16"/>
      <color indexed="10"/>
      <name val="宋体"/>
      <charset val="134"/>
    </font>
    <font>
      <sz val="12"/>
      <color theme="1"/>
      <name val="宋体"/>
      <charset val="134"/>
    </font>
    <font>
      <sz val="12"/>
      <color indexed="10"/>
      <name val="宋体"/>
      <charset val="134"/>
    </font>
    <font>
      <b/>
      <sz val="12"/>
      <color indexed="10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color indexed="23"/>
      <name val="宋体"/>
      <charset val="134"/>
    </font>
    <font>
      <sz val="9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3" borderId="5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9" fontId="0" fillId="0" borderId="5" xfId="0" applyNumberFormat="1" applyBorder="1" applyAlignment="1">
      <alignment vertical="center"/>
    </xf>
    <xf numFmtId="179" fontId="0" fillId="3" borderId="4" xfId="0" applyNumberForma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right" vertical="center"/>
    </xf>
    <xf numFmtId="0" fontId="0" fillId="4" borderId="7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79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180" fontId="0" fillId="0" borderId="5" xfId="0" applyNumberFormat="1" applyBorder="1" applyAlignment="1">
      <alignment horizontal="center" vertical="center"/>
    </xf>
    <xf numFmtId="181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1" fillId="0" borderId="0" xfId="0" applyFont="1" applyBorder="1"/>
    <xf numFmtId="0" fontId="0" fillId="0" borderId="0" xfId="0" applyFont="1" applyBorder="1"/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79" fontId="0" fillId="0" borderId="2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5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0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234950</xdr:rowOff>
    </xdr:from>
    <xdr:to>
      <xdr:col>1</xdr:col>
      <xdr:colOff>203200</xdr:colOff>
      <xdr:row>0</xdr:row>
      <xdr:rowOff>717550</xdr:rowOff>
    </xdr:to>
    <xdr:pic>
      <xdr:nvPicPr>
        <xdr:cNvPr id="8" name="Picture 1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7200" y="234950"/>
          <a:ext cx="5842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196850</xdr:colOff>
      <xdr:row>0</xdr:row>
      <xdr:rowOff>25399</xdr:rowOff>
    </xdr:from>
    <xdr:to>
      <xdr:col>7</xdr:col>
      <xdr:colOff>219075</xdr:colOff>
      <xdr:row>0</xdr:row>
      <xdr:rowOff>938998</xdr:rowOff>
    </xdr:to>
    <xdr:pic>
      <xdr:nvPicPr>
        <xdr:cNvPr id="11" name="Picture 16" descr="2W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87595" y="24765"/>
          <a:ext cx="984250" cy="91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222250</xdr:colOff>
      <xdr:row>0</xdr:row>
      <xdr:rowOff>146050</xdr:rowOff>
    </xdr:from>
    <xdr:to>
      <xdr:col>20</xdr:col>
      <xdr:colOff>428625</xdr:colOff>
      <xdr:row>21</xdr:row>
      <xdr:rowOff>32385</xdr:rowOff>
    </xdr:to>
    <xdr:pic>
      <xdr:nvPicPr>
        <xdr:cNvPr id="10" name="图片 9" descr="1639021540(1)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43600" y="146050"/>
          <a:ext cx="7286625" cy="6229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W17" sqref="W17"/>
    </sheetView>
  </sheetViews>
  <sheetFormatPr defaultColWidth="9" defaultRowHeight="14"/>
  <cols>
    <col min="1" max="1" width="12" customWidth="1"/>
    <col min="2" max="4" width="10.6328125" customWidth="1"/>
    <col min="5" max="5" width="7.1796875" customWidth="1"/>
    <col min="6" max="6" width="10.453125" customWidth="1"/>
    <col min="7" max="7" width="12.6328125"/>
    <col min="8" max="8" width="7.7265625" customWidth="1"/>
    <col min="9" max="9" width="10.90625" customWidth="1"/>
    <col min="10" max="10" width="9.453125" customWidth="1"/>
    <col min="11" max="11" width="8.7265625" style="4" customWidth="1"/>
    <col min="12" max="12" width="2.36328125" style="4" customWidth="1"/>
    <col min="13" max="13" width="23.453125" style="4" hidden="1" customWidth="1"/>
    <col min="14" max="14" width="2.7265625" style="4" customWidth="1"/>
    <col min="15" max="15" width="16.26953125" style="4" customWidth="1"/>
    <col min="16" max="16" width="9" style="4"/>
    <col min="17" max="17" width="6.26953125" style="4" customWidth="1"/>
    <col min="18" max="18" width="13.7265625" style="4" customWidth="1"/>
    <col min="19" max="19" width="9" style="4"/>
    <col min="20" max="20" width="12.90625" style="4" customWidth="1"/>
    <col min="21" max="21" width="7.08984375" style="4" customWidth="1"/>
    <col min="22" max="23" width="9" style="4"/>
    <col min="24" max="24" width="9" style="5"/>
  </cols>
  <sheetData>
    <row r="1" spans="1:24" ht="76.5" customHeight="1">
      <c r="A1" s="39" t="s">
        <v>0</v>
      </c>
      <c r="B1" s="40"/>
      <c r="C1" s="40"/>
      <c r="D1" s="40"/>
      <c r="E1" s="40"/>
      <c r="F1" s="40"/>
      <c r="G1" s="6"/>
      <c r="H1" s="7"/>
      <c r="I1" s="5"/>
      <c r="J1" s="5"/>
    </row>
    <row r="2" spans="1:24" ht="24" customHeight="1">
      <c r="A2" s="41" t="s">
        <v>1</v>
      </c>
      <c r="B2" s="42"/>
      <c r="C2" s="42"/>
      <c r="D2" s="42"/>
      <c r="E2" s="42"/>
      <c r="F2" s="42"/>
      <c r="G2" s="42" t="s">
        <v>2</v>
      </c>
      <c r="H2" s="43"/>
      <c r="I2" s="5"/>
      <c r="J2" s="5"/>
      <c r="K2" s="77"/>
      <c r="L2" s="77"/>
      <c r="M2" s="77"/>
      <c r="N2" s="77"/>
      <c r="O2" s="77"/>
      <c r="P2" s="78"/>
      <c r="Q2" s="77"/>
      <c r="R2" s="77"/>
      <c r="S2" s="77"/>
      <c r="T2" s="77"/>
      <c r="U2" s="77"/>
      <c r="V2" s="77"/>
    </row>
    <row r="3" spans="1:24" ht="23" customHeight="1">
      <c r="A3" s="41" t="s">
        <v>3</v>
      </c>
      <c r="B3" s="42"/>
      <c r="C3" s="42"/>
      <c r="D3" s="42"/>
      <c r="E3" s="42"/>
      <c r="F3" s="42"/>
      <c r="G3" s="44" t="s">
        <v>4</v>
      </c>
      <c r="H3" s="45"/>
      <c r="I3" s="5"/>
      <c r="J3" s="5"/>
      <c r="K3" s="77"/>
      <c r="L3" s="77"/>
      <c r="M3" s="77"/>
      <c r="N3" s="77"/>
      <c r="O3" s="77"/>
      <c r="P3" s="78"/>
      <c r="Q3" s="77"/>
      <c r="R3" s="77"/>
      <c r="S3" s="77"/>
      <c r="T3" s="77"/>
      <c r="U3" s="77"/>
      <c r="V3" s="77"/>
    </row>
    <row r="4" spans="1:24" ht="17.5">
      <c r="A4" s="46" t="s">
        <v>5</v>
      </c>
      <c r="B4" s="47"/>
      <c r="C4" s="47"/>
      <c r="D4" s="47"/>
      <c r="E4" s="47"/>
      <c r="F4" s="47"/>
      <c r="G4" s="47"/>
      <c r="H4" s="48"/>
      <c r="I4" s="5"/>
      <c r="J4" s="5"/>
      <c r="K4" s="77"/>
      <c r="L4" s="77"/>
      <c r="M4" s="77"/>
      <c r="N4" s="77"/>
      <c r="O4" s="77"/>
      <c r="P4" s="78"/>
      <c r="Q4" s="77"/>
      <c r="R4" s="77"/>
      <c r="S4" s="77"/>
      <c r="T4" s="77"/>
      <c r="U4" s="77"/>
      <c r="V4" s="77"/>
    </row>
    <row r="5" spans="1:24" ht="20" customHeight="1">
      <c r="A5" s="8" t="s">
        <v>6</v>
      </c>
      <c r="B5" s="9"/>
      <c r="C5" s="8" t="s">
        <v>7</v>
      </c>
      <c r="D5" s="10">
        <v>2000</v>
      </c>
      <c r="E5" s="10" t="s">
        <v>8</v>
      </c>
      <c r="F5" s="11" t="s">
        <v>9</v>
      </c>
      <c r="G5" s="49"/>
      <c r="H5" s="50"/>
      <c r="I5" s="5"/>
      <c r="J5" s="5"/>
      <c r="K5" s="77"/>
      <c r="L5" s="77"/>
      <c r="M5" s="77"/>
      <c r="N5" s="77"/>
      <c r="O5" s="77" t="s">
        <v>10</v>
      </c>
      <c r="P5" s="79">
        <f>IF(B6="94HB 1.0",40,IF(B6="94hb 1.2",45,IF(B6="94hb 1.5",50,IF(B6="22f 1.0",80,IF(B6="22f 1.2",85,IF(B6="22f 1.5",90,IF(B6="94VO 1.0",70,IF(B6="94VO 1.2",75,IF(B6="94VO 1.5",80,IF(B6="CEM-1 1.0",110,IF(B6="CEM-1 1.2",115,IF(B6="CEM-1 1.5",120,IF(B6="FR4 1.0",100,IF(B6="FR4 1.2",125,IF(B6="FR4 1.5",135,IF(B6="CEM-3 1.0",75,IF(B6="CEM-3 1.2",85,IF(B6="CEM-3 1.5",95))))))))))))))))))</f>
        <v>75</v>
      </c>
      <c r="Q5" s="77"/>
      <c r="R5" s="77" t="s">
        <v>11</v>
      </c>
      <c r="S5" s="77">
        <v>35</v>
      </c>
      <c r="T5" s="77" t="s">
        <v>12</v>
      </c>
      <c r="U5" s="77">
        <v>25</v>
      </c>
      <c r="V5" s="77"/>
    </row>
    <row r="6" spans="1:24" ht="20" customHeight="1">
      <c r="A6" s="8" t="s">
        <v>13</v>
      </c>
      <c r="B6" s="9" t="s">
        <v>14</v>
      </c>
      <c r="C6" s="12" t="s">
        <v>15</v>
      </c>
      <c r="D6" s="13">
        <v>12.05</v>
      </c>
      <c r="E6" s="13">
        <v>19.55</v>
      </c>
      <c r="F6" s="8" t="s">
        <v>16</v>
      </c>
      <c r="G6" s="51">
        <v>15</v>
      </c>
      <c r="H6" s="52"/>
      <c r="I6" s="5"/>
      <c r="J6" s="5"/>
      <c r="K6" s="77"/>
      <c r="L6" s="77"/>
      <c r="M6" s="77"/>
      <c r="N6" s="77"/>
      <c r="O6" s="77" t="s">
        <v>17</v>
      </c>
      <c r="P6" s="78">
        <f>IF(B7="抗氧化",0,IF(B7="镀镍",5,IF(B7="松香",0,IF(B7="无铅喷锡",40,IF(B7="有铅喷锡",35)))))</f>
        <v>0</v>
      </c>
      <c r="Q6" s="77"/>
      <c r="R6" s="77" t="s">
        <v>18</v>
      </c>
      <c r="S6" s="77">
        <f>IF(D7="绿色",0,IF(D7="蓝色",5,IF(D7="红色",5,IF(D7="白色",5))))</f>
        <v>5</v>
      </c>
      <c r="T6" s="77"/>
      <c r="U6" s="77"/>
      <c r="V6" s="77"/>
    </row>
    <row r="7" spans="1:24" ht="20" customHeight="1">
      <c r="A7" s="8" t="s">
        <v>19</v>
      </c>
      <c r="B7" s="9" t="s">
        <v>20</v>
      </c>
      <c r="C7" s="8" t="s">
        <v>21</v>
      </c>
      <c r="D7" s="53" t="s">
        <v>22</v>
      </c>
      <c r="E7" s="54"/>
      <c r="F7" s="8" t="s">
        <v>23</v>
      </c>
      <c r="G7" s="53" t="s">
        <v>24</v>
      </c>
      <c r="H7" s="54"/>
      <c r="I7" s="5"/>
      <c r="J7" s="5"/>
      <c r="K7" s="77"/>
      <c r="L7" s="77"/>
      <c r="M7" s="77"/>
      <c r="N7" s="77"/>
      <c r="O7" s="77" t="s">
        <v>25</v>
      </c>
      <c r="P7" s="78">
        <f>IF(B8="无内槽",0,IF(B8="有内槽",10,IF(B8="内槽复杂",20,IF(B8="外形复杂",10,IF(B8="外形简单",0)))))</f>
        <v>10</v>
      </c>
      <c r="Q7" s="77"/>
      <c r="R7" s="77" t="s">
        <v>26</v>
      </c>
      <c r="S7" s="77">
        <f>IF(B9="无",0,IF(B9="表面碳油",15,IF(B9="碳油灌孔",45,IF(B9="蓝胶",20))))</f>
        <v>0</v>
      </c>
      <c r="T7" s="77"/>
      <c r="U7" s="77"/>
      <c r="V7" s="77"/>
    </row>
    <row r="8" spans="1:24" ht="20" customHeight="1">
      <c r="A8" s="8" t="s">
        <v>27</v>
      </c>
      <c r="B8" s="9" t="s">
        <v>28</v>
      </c>
      <c r="C8" s="8" t="s">
        <v>29</v>
      </c>
      <c r="D8" s="53">
        <v>150</v>
      </c>
      <c r="E8" s="54"/>
      <c r="F8" s="8" t="s">
        <v>30</v>
      </c>
      <c r="G8" s="51"/>
      <c r="H8" s="52"/>
      <c r="I8" s="5"/>
      <c r="J8" s="5"/>
      <c r="K8" s="77"/>
      <c r="L8" s="77"/>
      <c r="M8" s="77"/>
      <c r="N8" s="77"/>
      <c r="O8" s="77"/>
      <c r="P8" s="78"/>
      <c r="Q8" s="77"/>
      <c r="R8" s="77"/>
      <c r="S8" s="77"/>
      <c r="T8" s="77"/>
      <c r="U8" s="77"/>
      <c r="V8" s="77"/>
    </row>
    <row r="9" spans="1:24" ht="20" customHeight="1">
      <c r="A9" s="14" t="s">
        <v>31</v>
      </c>
      <c r="B9" s="13" t="s">
        <v>32</v>
      </c>
      <c r="C9" s="15"/>
      <c r="D9" s="55"/>
      <c r="E9" s="55"/>
      <c r="F9" s="55"/>
      <c r="G9" s="55"/>
      <c r="H9" s="54"/>
      <c r="I9" s="5"/>
      <c r="J9" s="5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4">
      <c r="A10" s="56"/>
      <c r="B10" s="57"/>
      <c r="C10" s="57"/>
      <c r="D10" s="57"/>
      <c r="E10" s="57"/>
      <c r="F10" s="57"/>
      <c r="G10" s="57"/>
      <c r="H10" s="58"/>
      <c r="I10" s="5"/>
      <c r="J10" s="5"/>
      <c r="K10" s="77"/>
      <c r="L10" s="77"/>
      <c r="M10" s="77"/>
      <c r="N10" s="77"/>
      <c r="O10" s="77" t="s">
        <v>33</v>
      </c>
      <c r="P10" s="77">
        <f>IF(B6="22f 1.0",(P5+S5+U5+P6+S6+P7+S7-"10")*0.0001,IF(B6="22f 1.2",(P5+S5+U5+P6+S6+P7+S7-"10")*0.0001,IF(B6="22f 1.5",(P5+S5+U5+P6+S6+P7+S7-"10")*0.0001,IF(B6&lt;&gt;"22F 1.0",(P5+S5+U5+P6+S6+P7+S7)*0.0001))))</f>
        <v>1.5000000000000001E-2</v>
      </c>
      <c r="Q10" s="77"/>
      <c r="R10" s="77"/>
      <c r="S10" s="77"/>
      <c r="T10" s="77"/>
      <c r="U10" s="77"/>
      <c r="V10" s="77"/>
    </row>
    <row r="11" spans="1:24" ht="27" customHeight="1">
      <c r="A11" s="59" t="s">
        <v>34</v>
      </c>
      <c r="B11" s="60"/>
      <c r="C11" s="17">
        <f>D6*E6*P10/G6*D5+D8+G8</f>
        <v>621.15500000000009</v>
      </c>
      <c r="D11" s="18" t="s">
        <v>35</v>
      </c>
      <c r="E11" s="18"/>
      <c r="F11" s="19" t="s">
        <v>36</v>
      </c>
      <c r="G11" s="20">
        <f>D6*E6*0.0001*D5/G6</f>
        <v>3.1410333333333336</v>
      </c>
      <c r="H11" s="21" t="s">
        <v>37</v>
      </c>
      <c r="I11" s="5"/>
      <c r="J11" s="5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</row>
    <row r="12" spans="1:24" s="1" customFormat="1" ht="27" customHeight="1">
      <c r="A12" s="61" t="s">
        <v>38</v>
      </c>
      <c r="B12" s="61"/>
      <c r="C12" s="61"/>
      <c r="D12" s="61"/>
      <c r="E12" s="61"/>
      <c r="F12" s="61"/>
      <c r="G12" s="61"/>
      <c r="H12" s="61"/>
      <c r="I12" s="34"/>
      <c r="J12" s="34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33"/>
      <c r="X12" s="34"/>
    </row>
    <row r="13" spans="1:24" s="2" customFormat="1" ht="30.5" customHeight="1">
      <c r="A13" s="62" t="s">
        <v>39</v>
      </c>
      <c r="B13" s="62"/>
      <c r="C13" s="62"/>
      <c r="D13" s="62"/>
      <c r="E13" s="62"/>
      <c r="F13" s="62"/>
      <c r="G13" s="62"/>
      <c r="H13" s="62"/>
      <c r="I13" s="35"/>
      <c r="J13" s="35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36"/>
      <c r="X13" s="35"/>
    </row>
    <row r="14" spans="1:24" s="3" customFormat="1" ht="20" customHeight="1">
      <c r="A14" s="63" t="s">
        <v>40</v>
      </c>
      <c r="B14" s="63"/>
      <c r="C14" s="63"/>
      <c r="D14" s="63"/>
      <c r="E14" s="63"/>
      <c r="F14" s="63"/>
      <c r="G14" s="63"/>
      <c r="H14" s="63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8"/>
    </row>
    <row r="15" spans="1:24" s="3" customFormat="1" ht="20" customHeight="1">
      <c r="A15" s="8"/>
      <c r="B15" s="22" t="s">
        <v>41</v>
      </c>
      <c r="C15" s="22" t="s">
        <v>42</v>
      </c>
      <c r="D15" s="22" t="s">
        <v>43</v>
      </c>
      <c r="E15" s="23"/>
      <c r="F15" s="23"/>
      <c r="G15" s="64"/>
      <c r="H15" s="65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8"/>
    </row>
    <row r="16" spans="1:24" s="3" customFormat="1" ht="20" customHeight="1">
      <c r="A16" s="22" t="s">
        <v>44</v>
      </c>
      <c r="B16" s="24">
        <f>5/(D6*E6/G6/10000)</f>
        <v>3183.6656726554957</v>
      </c>
      <c r="C16" s="24">
        <f>10/(D6*E6/G6/10000)</f>
        <v>6367.3313453109913</v>
      </c>
      <c r="D16" s="24">
        <f>15/(D6*E6/G6/10000)</f>
        <v>9550.997017966487</v>
      </c>
      <c r="E16" s="25"/>
      <c r="F16" s="25"/>
      <c r="G16" s="66" t="s">
        <v>8</v>
      </c>
      <c r="H16" s="6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8"/>
    </row>
    <row r="17" spans="1:24" s="3" customFormat="1" ht="20" customHeight="1">
      <c r="A17" s="22" t="s">
        <v>45</v>
      </c>
      <c r="B17" s="13">
        <f>D6*E6/G6*P10*B16+G8</f>
        <v>750.00000000000011</v>
      </c>
      <c r="C17" s="13">
        <f>D6*E6/G6*P10*C16+G8</f>
        <v>1500.0000000000002</v>
      </c>
      <c r="D17" s="13">
        <f>D6*E6/G6*P10*D16+G8</f>
        <v>2250.0000000000005</v>
      </c>
      <c r="E17" s="13"/>
      <c r="F17" s="13"/>
      <c r="G17" s="66" t="s">
        <v>35</v>
      </c>
      <c r="H17" s="67"/>
      <c r="K17" s="37"/>
      <c r="L17" s="37"/>
      <c r="M17" s="37"/>
      <c r="N17" s="37"/>
      <c r="O17" s="4"/>
      <c r="P17" s="37"/>
      <c r="Q17" s="37"/>
      <c r="R17" s="37"/>
      <c r="S17" s="37"/>
      <c r="T17" s="37"/>
      <c r="U17" s="37"/>
      <c r="V17" s="37"/>
      <c r="W17" s="37"/>
      <c r="X17" s="38"/>
    </row>
    <row r="18" spans="1:24" s="3" customFormat="1" ht="20" customHeight="1">
      <c r="A18" s="26"/>
      <c r="B18" s="16"/>
      <c r="C18" s="16"/>
      <c r="D18" s="16"/>
      <c r="E18" s="16"/>
      <c r="F18" s="16"/>
      <c r="G18" s="16"/>
      <c r="H18" s="27"/>
      <c r="K18" s="37"/>
      <c r="L18" s="37"/>
      <c r="M18" s="37"/>
      <c r="N18" s="37"/>
      <c r="O18" s="4"/>
      <c r="P18" s="37"/>
      <c r="Q18" s="37"/>
      <c r="R18" s="37"/>
      <c r="S18" s="37"/>
      <c r="T18" s="37"/>
      <c r="U18" s="37"/>
      <c r="V18" s="37"/>
      <c r="W18" s="37"/>
      <c r="X18" s="38"/>
    </row>
    <row r="19" spans="1:24" s="3" customFormat="1" ht="20" customHeight="1">
      <c r="A19" s="68" t="s">
        <v>46</v>
      </c>
      <c r="B19" s="69"/>
      <c r="C19" s="69"/>
      <c r="D19" s="69"/>
      <c r="E19" s="69"/>
      <c r="F19" s="69"/>
      <c r="G19" s="69"/>
      <c r="H19" s="70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8"/>
    </row>
    <row r="20" spans="1:24" s="3" customFormat="1" ht="20" customHeight="1">
      <c r="A20" s="23"/>
      <c r="B20" s="28" t="s">
        <v>47</v>
      </c>
      <c r="C20" s="22" t="s">
        <v>48</v>
      </c>
      <c r="D20" s="22" t="s">
        <v>49</v>
      </c>
      <c r="E20" s="22"/>
      <c r="F20" s="29"/>
      <c r="G20" s="64"/>
      <c r="H20" s="65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8"/>
    </row>
    <row r="21" spans="1:24" s="3" customFormat="1" ht="20" customHeight="1">
      <c r="A21" s="22" t="s">
        <v>44</v>
      </c>
      <c r="B21" s="24">
        <f>30/(D6*E6/G6/10000)</f>
        <v>19101.994035932974</v>
      </c>
      <c r="C21" s="24">
        <f>50/(D6*E6/G6/10000)</f>
        <v>31836.656726554957</v>
      </c>
      <c r="D21" s="24">
        <f>100/(D6*E6/G6/10000)</f>
        <v>63673.313453109913</v>
      </c>
      <c r="E21" s="24"/>
      <c r="F21" s="25"/>
      <c r="G21" s="66" t="s">
        <v>8</v>
      </c>
      <c r="H21" s="6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</row>
    <row r="22" spans="1:24" s="3" customFormat="1" ht="20" customHeight="1">
      <c r="A22" s="22" t="s">
        <v>50</v>
      </c>
      <c r="B22" s="13">
        <f>D6*E6/G6*((P5+35+P6+S7+S6)*0.0001)*B21</f>
        <v>3450</v>
      </c>
      <c r="C22" s="24">
        <f>D6*E6/G6*((P5+30+P6+S7+S6)*0.0001)*C21</f>
        <v>5500.0000000000009</v>
      </c>
      <c r="D22" s="24">
        <f>D6*E6/G6*((P5+27+P6+S7+S6)*0.0001)*D21</f>
        <v>10700.000000000002</v>
      </c>
      <c r="E22" s="13"/>
      <c r="F22" s="25"/>
      <c r="G22" s="66" t="s">
        <v>35</v>
      </c>
      <c r="H22" s="6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</row>
    <row r="23" spans="1:24" ht="20" customHeight="1">
      <c r="A23" s="22" t="s">
        <v>51</v>
      </c>
      <c r="B23" s="30">
        <f>B22/B21</f>
        <v>0.18060941666666666</v>
      </c>
      <c r="C23" s="31">
        <f t="shared" ref="C23:D23" si="0">C22/C21</f>
        <v>0.17275683333333336</v>
      </c>
      <c r="D23" s="31">
        <f t="shared" si="0"/>
        <v>0.16804528333333335</v>
      </c>
      <c r="E23" s="31"/>
      <c r="F23" s="32"/>
      <c r="G23" s="71" t="s">
        <v>35</v>
      </c>
      <c r="H23" s="72"/>
    </row>
    <row r="24" spans="1:24" ht="20" customHeight="1">
      <c r="A24" s="73" t="s">
        <v>52</v>
      </c>
      <c r="B24" s="73"/>
      <c r="C24" s="73"/>
      <c r="D24" s="73"/>
      <c r="E24" s="73"/>
      <c r="F24" s="73"/>
      <c r="G24" s="73"/>
      <c r="H24" s="73"/>
    </row>
    <row r="25" spans="1:24">
      <c r="A25" s="75" t="s">
        <v>53</v>
      </c>
      <c r="B25" s="75"/>
      <c r="C25" s="75"/>
      <c r="D25" s="75"/>
      <c r="E25" s="75"/>
      <c r="F25" s="75"/>
      <c r="G25" s="75"/>
      <c r="H25" s="75"/>
    </row>
    <row r="26" spans="1:24">
      <c r="A26" s="76"/>
      <c r="B26" s="76"/>
      <c r="C26" s="76"/>
      <c r="D26" s="76"/>
      <c r="E26" s="76"/>
      <c r="F26" s="76"/>
      <c r="G26" s="76"/>
      <c r="H26" s="76"/>
    </row>
    <row r="27" spans="1:24">
      <c r="A27" s="74" t="s">
        <v>54</v>
      </c>
      <c r="B27" s="74"/>
      <c r="C27" s="74"/>
      <c r="D27" s="74"/>
      <c r="E27" s="74"/>
      <c r="F27" s="74"/>
      <c r="G27" s="74"/>
      <c r="H27" s="74"/>
    </row>
  </sheetData>
  <mergeCells count="29">
    <mergeCell ref="G23:H23"/>
    <mergeCell ref="A24:H24"/>
    <mergeCell ref="A27:H27"/>
    <mergeCell ref="A25:H26"/>
    <mergeCell ref="G17:H17"/>
    <mergeCell ref="A19:H19"/>
    <mergeCell ref="G20:H20"/>
    <mergeCell ref="G21:H21"/>
    <mergeCell ref="G22:H22"/>
    <mergeCell ref="A12:H12"/>
    <mergeCell ref="A13:H13"/>
    <mergeCell ref="A14:H14"/>
    <mergeCell ref="G15:H15"/>
    <mergeCell ref="G16:H16"/>
    <mergeCell ref="D8:E8"/>
    <mergeCell ref="G8:H8"/>
    <mergeCell ref="D9:H9"/>
    <mergeCell ref="A10:H10"/>
    <mergeCell ref="A11:B11"/>
    <mergeCell ref="A4:H4"/>
    <mergeCell ref="G5:H5"/>
    <mergeCell ref="G6:H6"/>
    <mergeCell ref="D7:E7"/>
    <mergeCell ref="G7:H7"/>
    <mergeCell ref="A1:F1"/>
    <mergeCell ref="A2:F2"/>
    <mergeCell ref="G2:H2"/>
    <mergeCell ref="A3:F3"/>
    <mergeCell ref="G3:H3"/>
  </mergeCells>
  <phoneticPr fontId="19" type="noConversion"/>
  <dataValidations count="7">
    <dataValidation type="list" allowBlank="1" showInputMessage="1" showErrorMessage="1" sqref="B6">
      <formula1>"94HB 1.0,94HB 1.2,94HB 1.5,22F 1.0,22F 1.2,22F 1.5,94VO 1.0,94VO 1.2,94VO 1.5,CEM-1 1.0,CEM-1 1.2,CEM-1 1.5,FR4 1.0,FR4 1.2,FR4 1.5,CEM-3 1.0,CEM-3 1.2,CEM-3 1.5"</formula1>
    </dataValidation>
    <dataValidation type="list" allowBlank="1" showInputMessage="1" showErrorMessage="1" sqref="D8 E8">
      <formula1>"0,50,100,150,200"</formula1>
    </dataValidation>
    <dataValidation type="list" allowBlank="1" showInputMessage="1" showErrorMessage="1" sqref="B8">
      <formula1>"无内槽,有内槽,内槽复杂,外形复杂,外形简单"</formula1>
    </dataValidation>
    <dataValidation type="list" allowBlank="1" showInputMessage="1" showErrorMessage="1" sqref="D7">
      <formula1>"绿色,蓝色,白色,红色"</formula1>
    </dataValidation>
    <dataValidation type="list" allowBlank="1" showInputMessage="1" showErrorMessage="1" sqref="B7">
      <formula1>"抗氧化,镀镍,松香,无铅喷锡,有铅喷锡"</formula1>
    </dataValidation>
    <dataValidation type="list" allowBlank="1" showInputMessage="1" showErrorMessage="1" sqref="G7">
      <formula1>"白色,黑色"</formula1>
    </dataValidation>
    <dataValidation type="list" allowBlank="1" showInputMessage="1" showErrorMessage="1" sqref="B9">
      <formula1>"无,表面碳油,碳油灌孔"</formula1>
    </dataValidation>
  </dataValidations>
  <pageMargins left="0.7" right="0.7" top="0.75" bottom="0.75" header="0.3" footer="0.3"/>
  <pageSetup paperSize="9" scale="1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2006-09-16T00:00:00Z</dcterms:created>
  <dcterms:modified xsi:type="dcterms:W3CDTF">2021-12-31T07:53:33Z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1EBCF0E111A74AED9826F102288C37C8</vt:lpwstr>
  </property>
  <property fmtid="{D5CDD505-2E9C-101B-9397-08002B2CF9AE}" pid="3" name="KSOProductBuildVer">
    <vt:lpwstr>2052-11.1.0.11194</vt:lpwstr>
  </property>
</Properties>
</file>